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8" i="1" l="1"/>
  <c r="K18" i="1"/>
  <c r="I18" i="1"/>
  <c r="H18" i="1"/>
  <c r="G18" i="1"/>
  <c r="L17" i="1"/>
  <c r="K17" i="1"/>
  <c r="I17" i="1"/>
  <c r="H17" i="1"/>
  <c r="G17" i="1"/>
  <c r="L16" i="1"/>
  <c r="K16" i="1"/>
  <c r="I16" i="1"/>
  <c r="H16" i="1"/>
  <c r="G16" i="1"/>
  <c r="L15" i="1"/>
  <c r="K15" i="1"/>
  <c r="I15" i="1"/>
  <c r="H15" i="1"/>
  <c r="G15" i="1"/>
  <c r="L14" i="1"/>
  <c r="K14" i="1"/>
  <c r="I14" i="1"/>
  <c r="H14" i="1"/>
  <c r="G14" i="1"/>
  <c r="L13" i="1"/>
  <c r="K13" i="1"/>
  <c r="I13" i="1"/>
  <c r="H13" i="1"/>
  <c r="G13" i="1"/>
  <c r="E13" i="1"/>
  <c r="L12" i="1"/>
  <c r="K12" i="1"/>
  <c r="I12" i="1"/>
  <c r="H12" i="1"/>
  <c r="G12" i="1"/>
  <c r="E12" i="1"/>
  <c r="L11" i="1"/>
  <c r="K11" i="1"/>
  <c r="I11" i="1"/>
  <c r="H11" i="1"/>
  <c r="G11" i="1"/>
  <c r="L10" i="1"/>
  <c r="K10" i="1"/>
  <c r="I10" i="1"/>
  <c r="H10" i="1"/>
  <c r="G10" i="1"/>
  <c r="E10" i="1"/>
  <c r="L9" i="1"/>
  <c r="K9" i="1"/>
  <c r="I9" i="1"/>
  <c r="H9" i="1"/>
  <c r="G9" i="1"/>
  <c r="E9" i="1"/>
  <c r="L8" i="1"/>
  <c r="K5" i="1"/>
  <c r="K19" i="1" s="1"/>
  <c r="K8" i="1"/>
  <c r="I8" i="1"/>
  <c r="H8" i="1"/>
  <c r="G8" i="1"/>
  <c r="E8" i="1"/>
  <c r="L7" i="1"/>
  <c r="K7" i="1"/>
  <c r="I7" i="1"/>
  <c r="H7" i="1"/>
  <c r="G7" i="1"/>
  <c r="E7" i="1"/>
  <c r="L6" i="1"/>
  <c r="L19" i="1" s="1"/>
  <c r="K6" i="1"/>
  <c r="I6" i="1"/>
  <c r="H6" i="1"/>
  <c r="G6" i="1"/>
  <c r="G19" i="1" s="1"/>
  <c r="E6" i="1"/>
  <c r="L5" i="1"/>
  <c r="I5" i="1"/>
  <c r="H5" i="1"/>
  <c r="H19" i="1" s="1"/>
  <c r="G5" i="1"/>
  <c r="E5" i="1"/>
  <c r="J6" i="1"/>
  <c r="J7" i="1"/>
  <c r="J8" i="1"/>
  <c r="J9" i="1"/>
  <c r="J10" i="1"/>
  <c r="J12" i="1"/>
  <c r="J13" i="1"/>
  <c r="J11" i="1"/>
  <c r="J16" i="1"/>
  <c r="J5" i="1"/>
  <c r="F17" i="1"/>
  <c r="F6" i="1"/>
  <c r="F7" i="1"/>
  <c r="F8" i="1"/>
  <c r="F10" i="1"/>
  <c r="F12" i="1"/>
  <c r="F13" i="1"/>
  <c r="F11" i="1"/>
  <c r="F16" i="1"/>
  <c r="F5" i="1"/>
</calcChain>
</file>

<file path=xl/sharedStrings.xml><?xml version="1.0" encoding="utf-8"?>
<sst xmlns="http://schemas.openxmlformats.org/spreadsheetml/2006/main" count="84" uniqueCount="53">
  <si>
    <t>Updated Registry &amp; RCT Volumes (Site-Specific)</t>
  </si>
  <si>
    <t>#</t>
  </si>
  <si>
    <t>Institution</t>
  </si>
  <si>
    <t>PIs</t>
  </si>
  <si>
    <t>REGISTRY</t>
  </si>
  <si>
    <t>RCT</t>
  </si>
  <si>
    <t>Date
of 
Approval</t>
  </si>
  <si>
    <t>Months
Since
Approval</t>
  </si>
  <si>
    <t># 
Pts</t>
  </si>
  <si>
    <t>#
Knees</t>
  </si>
  <si>
    <t>Date 
of 
Approval</t>
  </si>
  <si>
    <t>Randomized
Knees</t>
  </si>
  <si>
    <t>Pt enrolled within last month?</t>
  </si>
  <si>
    <t>Notes</t>
  </si>
  <si>
    <t>BCH</t>
  </si>
  <si>
    <t>Heyworth, Kocher</t>
  </si>
  <si>
    <t>--</t>
  </si>
  <si>
    <t>one bilateral</t>
  </si>
  <si>
    <t>CHOP</t>
  </si>
  <si>
    <t>Ganley</t>
  </si>
  <si>
    <t>obstacles to enrollment (e.g. notch drilling)?</t>
  </si>
  <si>
    <t>Cinncy (CCHMC)</t>
  </si>
  <si>
    <t>Wall, Meyer</t>
  </si>
  <si>
    <t>obstacles to enrollment (e.g. retro grafting)?</t>
  </si>
  <si>
    <t>CT Childrens (CCMC)</t>
  </si>
  <si>
    <t>a</t>
  </si>
  <si>
    <t>Kaiser</t>
  </si>
  <si>
    <t>Weiss</t>
  </si>
  <si>
    <t>obstacles to enrollment (e.g. admin support)?</t>
  </si>
  <si>
    <t>St. Thomas (TOA)</t>
  </si>
  <si>
    <t>Anderson</t>
  </si>
  <si>
    <t>Upenn</t>
  </si>
  <si>
    <t>Carey</t>
  </si>
  <si>
    <t>obstacles to approval (e.g. pediatric pts/stable OCDs)?</t>
  </si>
  <si>
    <t>Rady</t>
  </si>
  <si>
    <t xml:space="preserve">Edmonds, Chambers, Pennock </t>
  </si>
  <si>
    <t>Rocky Mtn</t>
  </si>
  <si>
    <t>Polousky</t>
  </si>
  <si>
    <t>Sick Kids</t>
  </si>
  <si>
    <t>Murgnahan</t>
  </si>
  <si>
    <t>Not approved</t>
  </si>
  <si>
    <t>obstacles to approval (e.g. consent, DUA)?</t>
  </si>
  <si>
    <t>St. Lukes</t>
  </si>
  <si>
    <t>Shea</t>
  </si>
  <si>
    <t>Wash U</t>
  </si>
  <si>
    <t>Wright, Nepple</t>
  </si>
  <si>
    <t>Wisconsin</t>
  </si>
  <si>
    <t>Lyon</t>
  </si>
  <si>
    <t>Singapore</t>
  </si>
  <si>
    <t>Hui</t>
  </si>
  <si>
    <t>obstacles approval (documents requested)?</t>
  </si>
  <si>
    <t>TOTALS/MEANS</t>
  </si>
  <si>
    <t>Nissen, Milewski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</si>
</sst>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theme="0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Webdings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164" fontId="1" fillId="2" borderId="2" xfId="0" applyNumberFormat="1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0" fillId="3" borderId="4" xfId="0" applyFill="1" applyBorder="1" applyAlignment="1">
      <alignment horizontal="centerContinuous"/>
    </xf>
    <xf numFmtId="0" fontId="2" fillId="6" borderId="6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Continuous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4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7" borderId="6" xfId="0" applyFont="1" applyFill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9" xfId="0" applyBorder="1"/>
    <xf numFmtId="0" fontId="2" fillId="0" borderId="6" xfId="0" applyFont="1" applyBorder="1" applyAlignment="1">
      <alignment vertical="center" wrapText="1"/>
    </xf>
    <xf numFmtId="0" fontId="4" fillId="8" borderId="6" xfId="0" applyFont="1" applyFill="1" applyBorder="1" applyAlignment="1">
      <alignment vertical="center"/>
    </xf>
    <xf numFmtId="14" fontId="3" fillId="10" borderId="6" xfId="0" applyNumberFormat="1" applyFont="1" applyFill="1" applyBorder="1" applyAlignment="1">
      <alignment horizontal="right" vertical="center"/>
    </xf>
    <xf numFmtId="0" fontId="3" fillId="10" borderId="6" xfId="0" applyFont="1" applyFill="1" applyBorder="1" applyAlignment="1">
      <alignment horizontal="right" vertical="center"/>
    </xf>
    <xf numFmtId="165" fontId="3" fillId="10" borderId="6" xfId="0" applyNumberFormat="1" applyFont="1" applyFill="1" applyBorder="1" applyAlignment="1">
      <alignment horizontal="right" vertical="center"/>
    </xf>
    <xf numFmtId="165" fontId="3" fillId="5" borderId="6" xfId="0" applyNumberFormat="1" applyFont="1" applyFill="1" applyBorder="1" applyAlignment="1">
      <alignment horizontal="right" vertical="center"/>
    </xf>
    <xf numFmtId="0" fontId="5" fillId="3" borderId="10" xfId="0" applyFont="1" applyFill="1" applyBorder="1"/>
    <xf numFmtId="0" fontId="6" fillId="3" borderId="11" xfId="0" applyFont="1" applyFill="1" applyBorder="1"/>
    <xf numFmtId="0" fontId="5" fillId="3" borderId="11" xfId="0" applyFont="1" applyFill="1" applyBorder="1"/>
    <xf numFmtId="0" fontId="7" fillId="3" borderId="11" xfId="0" applyFont="1" applyFill="1" applyBorder="1"/>
    <xf numFmtId="0" fontId="8" fillId="3" borderId="11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0" fillId="3" borderId="13" xfId="0" applyFill="1" applyBorder="1"/>
    <xf numFmtId="164" fontId="3" fillId="10" borderId="6" xfId="0" quotePrefix="1" applyNumberFormat="1" applyFont="1" applyFill="1" applyBorder="1" applyAlignment="1">
      <alignment horizontal="right" vertical="center"/>
    </xf>
    <xf numFmtId="164" fontId="3" fillId="0" borderId="6" xfId="0" quotePrefix="1" applyNumberFormat="1" applyFont="1" applyBorder="1" applyAlignment="1">
      <alignment horizontal="right" vertical="center"/>
    </xf>
    <xf numFmtId="0" fontId="0" fillId="0" borderId="9" xfId="0" quotePrefix="1" applyBorder="1"/>
    <xf numFmtId="0" fontId="3" fillId="8" borderId="8" xfId="0" quotePrefix="1" applyFont="1" applyFill="1" applyBorder="1" applyAlignment="1">
      <alignment horizontal="center" vertical="center"/>
    </xf>
    <xf numFmtId="0" fontId="9" fillId="0" borderId="8" xfId="0" quotePrefix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0" fillId="9" borderId="8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CK%20RCT,%20Registry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s"/>
      <sheetName val="Email log"/>
      <sheetName val="Short numbers"/>
      <sheetName val="Sheet1"/>
    </sheetNames>
    <sheetDataSet>
      <sheetData sheetId="0">
        <row r="2"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</row>
        <row r="3">
          <cell r="C3" t="str">
            <v>Institution</v>
          </cell>
          <cell r="D3" t="str">
            <v>Investigator(s)</v>
          </cell>
          <cell r="E3" t="str">
            <v>REGISTRY</v>
          </cell>
          <cell r="F3"/>
          <cell r="G3"/>
          <cell r="H3"/>
          <cell r="I3"/>
          <cell r="J3"/>
          <cell r="K3"/>
          <cell r="L3"/>
          <cell r="M3"/>
          <cell r="N3"/>
          <cell r="O3"/>
          <cell r="P3" t="str">
            <v>RCT</v>
          </cell>
          <cell r="Q3"/>
          <cell r="R3"/>
          <cell r="S3"/>
          <cell r="T3"/>
          <cell r="U3"/>
          <cell r="V3"/>
          <cell r="W3"/>
          <cell r="X3"/>
          <cell r="Y3"/>
          <cell r="Z3"/>
        </row>
        <row r="4">
          <cell r="C4"/>
          <cell r="D4"/>
          <cell r="E4" t="str">
            <v>Date 
of 
Approval</v>
          </cell>
          <cell r="F4" t="str">
            <v>Months
Since
Approval</v>
          </cell>
          <cell r="G4" t="str">
            <v xml:space="preserve">Patients 
Screened </v>
          </cell>
          <cell r="H4" t="str">
            <v>Knees Screened</v>
          </cell>
          <cell r="I4" t="str">
            <v>Patients consented</v>
          </cell>
          <cell r="J4" t="str">
            <v>Knees
Consented</v>
          </cell>
          <cell r="K4" t="str">
            <v>Patients Withdrawn</v>
          </cell>
          <cell r="L4" t="str">
            <v>Knees
Withdrawn</v>
          </cell>
          <cell r="M4" t="str">
            <v>Current Patient Total  7/8/14</v>
          </cell>
          <cell r="N4" t="str">
            <v>Current Knee Total  7/8/14</v>
          </cell>
          <cell r="O4" t="str">
            <v xml:space="preserve">Projected
Annual Number </v>
          </cell>
          <cell r="P4" t="str">
            <v>Date of Approval</v>
          </cell>
          <cell r="Q4" t="str">
            <v>Yrs
Since
Approval</v>
          </cell>
          <cell r="R4" t="str">
            <v xml:space="preserve">Patients
Screened </v>
          </cell>
          <cell r="S4" t="str">
            <v>Knees Screened</v>
          </cell>
          <cell r="T4" t="str">
            <v>Patients Consented</v>
          </cell>
          <cell r="U4" t="str">
            <v xml:space="preserve">Knees
Consented </v>
          </cell>
          <cell r="V4" t="str">
            <v>Patients Withdrawn</v>
          </cell>
          <cell r="W4" t="str">
            <v>Knees
Withdrawn</v>
          </cell>
          <cell r="X4" t="str">
            <v>Current Patient Total 7/8/14</v>
          </cell>
          <cell r="Y4" t="str">
            <v>Current Knee Total  7/8/14</v>
          </cell>
          <cell r="Z4" t="str">
            <v>Randomized Knee Total  7/8/14</v>
          </cell>
        </row>
        <row r="5">
          <cell r="C5" t="str">
            <v>BCH</v>
          </cell>
          <cell r="D5" t="str">
            <v>Heyworth, Kocher</v>
          </cell>
          <cell r="E5">
            <v>41052</v>
          </cell>
          <cell r="F5">
            <v>25.526315789473685</v>
          </cell>
          <cell r="G5">
            <v>40</v>
          </cell>
          <cell r="H5">
            <v>52</v>
          </cell>
          <cell r="I5">
            <v>35</v>
          </cell>
          <cell r="J5">
            <v>47</v>
          </cell>
          <cell r="K5">
            <v>1</v>
          </cell>
          <cell r="L5">
            <v>2</v>
          </cell>
          <cell r="M5">
            <v>34</v>
          </cell>
          <cell r="N5">
            <v>45</v>
          </cell>
          <cell r="O5">
            <v>45</v>
          </cell>
          <cell r="P5">
            <v>41163</v>
          </cell>
          <cell r="Q5">
            <v>21.875</v>
          </cell>
          <cell r="R5">
            <v>15</v>
          </cell>
          <cell r="S5">
            <v>16</v>
          </cell>
          <cell r="T5">
            <v>5</v>
          </cell>
          <cell r="U5">
            <v>6</v>
          </cell>
          <cell r="V5">
            <v>0</v>
          </cell>
          <cell r="W5">
            <v>0</v>
          </cell>
          <cell r="X5">
            <v>5</v>
          </cell>
          <cell r="Y5">
            <v>6</v>
          </cell>
          <cell r="Z5">
            <v>6</v>
          </cell>
        </row>
        <row r="6">
          <cell r="C6" t="str">
            <v>CHOP</v>
          </cell>
          <cell r="D6" t="str">
            <v>Ganley</v>
          </cell>
          <cell r="E6">
            <v>41169</v>
          </cell>
          <cell r="F6">
            <v>21.67763157894737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0</v>
          </cell>
          <cell r="N6">
            <v>0</v>
          </cell>
          <cell r="O6">
            <v>50</v>
          </cell>
          <cell r="P6">
            <v>41283</v>
          </cell>
          <cell r="Q6">
            <v>17.92763157894737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C7" t="str">
            <v>Cinncy (CCHMC)</v>
          </cell>
          <cell r="D7" t="str">
            <v>Wall, Meyer</v>
          </cell>
          <cell r="E7">
            <v>41099</v>
          </cell>
          <cell r="F7">
            <v>23.980263157894736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42</v>
          </cell>
          <cell r="P7">
            <v>41151</v>
          </cell>
          <cell r="Q7">
            <v>22.269736842105264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C8" t="str">
            <v>CT Childrens (CCMC)</v>
          </cell>
          <cell r="D8" t="str">
            <v>Nissen, Milewski</v>
          </cell>
          <cell r="E8">
            <v>41225</v>
          </cell>
          <cell r="F8">
            <v>19.835526315789476</v>
          </cell>
          <cell r="G8">
            <v>8</v>
          </cell>
          <cell r="H8">
            <v>8</v>
          </cell>
          <cell r="I8">
            <v>8</v>
          </cell>
          <cell r="J8">
            <v>8</v>
          </cell>
          <cell r="K8">
            <v>0</v>
          </cell>
          <cell r="L8">
            <v>0</v>
          </cell>
          <cell r="M8">
            <v>8</v>
          </cell>
          <cell r="N8">
            <v>8</v>
          </cell>
          <cell r="O8">
            <v>30</v>
          </cell>
          <cell r="P8">
            <v>41142</v>
          </cell>
          <cell r="Q8">
            <v>22.565789473684212</v>
          </cell>
          <cell r="R8">
            <v>7</v>
          </cell>
          <cell r="S8">
            <v>8</v>
          </cell>
          <cell r="T8">
            <v>7</v>
          </cell>
          <cell r="U8">
            <v>7</v>
          </cell>
          <cell r="V8">
            <v>1</v>
          </cell>
          <cell r="W8">
            <v>1</v>
          </cell>
          <cell r="X8">
            <v>6</v>
          </cell>
          <cell r="Y8">
            <v>6</v>
          </cell>
          <cell r="Z8">
            <v>6</v>
          </cell>
        </row>
        <row r="9">
          <cell r="C9" t="str">
            <v>Kaiser</v>
          </cell>
          <cell r="D9" t="str">
            <v>Weiss</v>
          </cell>
          <cell r="E9" t="str">
            <v>Not approved</v>
          </cell>
          <cell r="F9" t="e">
            <v>#VALUE!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15</v>
          </cell>
          <cell r="P9">
            <v>41324</v>
          </cell>
          <cell r="Q9">
            <v>16.578947368421055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C10" t="str">
            <v>St. Thomas (TOA)</v>
          </cell>
          <cell r="D10" t="str">
            <v>Anderson</v>
          </cell>
          <cell r="E10">
            <v>41170</v>
          </cell>
          <cell r="F10">
            <v>21.644736842105264</v>
          </cell>
          <cell r="G10">
            <v>12</v>
          </cell>
          <cell r="H10">
            <v>12</v>
          </cell>
          <cell r="I10">
            <v>12</v>
          </cell>
          <cell r="J10">
            <v>12</v>
          </cell>
          <cell r="K10">
            <v>0</v>
          </cell>
          <cell r="L10">
            <v>0</v>
          </cell>
          <cell r="M10">
            <v>12</v>
          </cell>
          <cell r="N10">
            <v>12</v>
          </cell>
          <cell r="O10">
            <v>10</v>
          </cell>
          <cell r="P10">
            <v>41092</v>
          </cell>
          <cell r="Q10">
            <v>24.210526315789476</v>
          </cell>
          <cell r="R10">
            <v>2</v>
          </cell>
          <cell r="S10">
            <v>2</v>
          </cell>
          <cell r="T10">
            <v>1</v>
          </cell>
          <cell r="U10">
            <v>1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1</v>
          </cell>
        </row>
        <row r="11">
          <cell r="C11" t="str">
            <v>Upenn</v>
          </cell>
          <cell r="D11" t="str">
            <v>Carey</v>
          </cell>
          <cell r="E11">
            <v>41222</v>
          </cell>
          <cell r="F11">
            <v>19.934210526315791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</v>
          </cell>
          <cell r="P11">
            <v>41222</v>
          </cell>
          <cell r="Q11">
            <v>19.934210526315791</v>
          </cell>
          <cell r="R11">
            <v>2</v>
          </cell>
          <cell r="S11">
            <v>2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C12" t="str">
            <v>Rady</v>
          </cell>
          <cell r="D12" t="str">
            <v xml:space="preserve">Edmonds, Chambers, Pennock </v>
          </cell>
          <cell r="E12">
            <v>41172</v>
          </cell>
          <cell r="F12">
            <v>21.578947368421055</v>
          </cell>
          <cell r="G12">
            <v>8</v>
          </cell>
          <cell r="H12">
            <v>8</v>
          </cell>
          <cell r="I12">
            <v>8</v>
          </cell>
          <cell r="J12">
            <v>8</v>
          </cell>
          <cell r="K12">
            <v>0</v>
          </cell>
          <cell r="L12">
            <v>0</v>
          </cell>
          <cell r="M12">
            <v>8</v>
          </cell>
          <cell r="N12">
            <v>8</v>
          </cell>
          <cell r="O12">
            <v>55</v>
          </cell>
          <cell r="P12">
            <v>41101</v>
          </cell>
          <cell r="Q12">
            <v>23.914473684210527</v>
          </cell>
          <cell r="R12">
            <v>4</v>
          </cell>
          <cell r="S12">
            <v>4</v>
          </cell>
          <cell r="T12">
            <v>1</v>
          </cell>
          <cell r="U12">
            <v>1</v>
          </cell>
          <cell r="V12">
            <v>0</v>
          </cell>
          <cell r="W12">
            <v>0</v>
          </cell>
          <cell r="X12">
            <v>1</v>
          </cell>
          <cell r="Y12">
            <v>1</v>
          </cell>
          <cell r="Z12">
            <v>1</v>
          </cell>
        </row>
        <row r="13">
          <cell r="C13" t="str">
            <v>Rocky Mtn</v>
          </cell>
          <cell r="D13" t="str">
            <v>Polousky</v>
          </cell>
          <cell r="E13">
            <v>41285</v>
          </cell>
          <cell r="F13">
            <v>17.861842105263158</v>
          </cell>
          <cell r="G13">
            <v>7</v>
          </cell>
          <cell r="H13">
            <v>7</v>
          </cell>
          <cell r="I13">
            <v>7</v>
          </cell>
          <cell r="J13">
            <v>1</v>
          </cell>
          <cell r="K13">
            <v>0</v>
          </cell>
          <cell r="L13">
            <v>0</v>
          </cell>
          <cell r="M13">
            <v>7</v>
          </cell>
          <cell r="N13">
            <v>1</v>
          </cell>
          <cell r="O13">
            <v>25</v>
          </cell>
          <cell r="P13">
            <v>41337</v>
          </cell>
          <cell r="Q13">
            <v>16.151315789473685</v>
          </cell>
          <cell r="R13">
            <v>7</v>
          </cell>
          <cell r="S13">
            <v>7</v>
          </cell>
          <cell r="T13">
            <v>1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1</v>
          </cell>
        </row>
        <row r="14">
          <cell r="C14" t="str">
            <v>Sick Kids</v>
          </cell>
          <cell r="D14" t="str">
            <v>Murgnahan</v>
          </cell>
          <cell r="E14" t="str">
            <v>Not approved</v>
          </cell>
          <cell r="F14" t="e">
            <v>#VALUE!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20</v>
          </cell>
          <cell r="P14" t="str">
            <v>Not approved</v>
          </cell>
          <cell r="Q14" t="e">
            <v>#VALUE!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C15" t="str">
            <v>St. Lukes</v>
          </cell>
          <cell r="D15" t="str">
            <v>Shea</v>
          </cell>
          <cell r="E15" t="str">
            <v>Not approved (waiting for UPENN to be IRB approved so can sign DUA before St. Luke's will grant approval)</v>
          </cell>
          <cell r="F15" t="e">
            <v>#VALUE!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15</v>
          </cell>
          <cell r="P15">
            <v>41394</v>
          </cell>
          <cell r="Q15">
            <v>14.276315789473685</v>
          </cell>
          <cell r="R15">
            <v>2</v>
          </cell>
          <cell r="S15">
            <v>2</v>
          </cell>
          <cell r="T15">
            <v>2</v>
          </cell>
          <cell r="U15">
            <v>2</v>
          </cell>
          <cell r="V15">
            <v>0</v>
          </cell>
          <cell r="W15">
            <v>0</v>
          </cell>
          <cell r="X15">
            <v>2</v>
          </cell>
          <cell r="Y15">
            <v>2</v>
          </cell>
          <cell r="Z15">
            <v>2</v>
          </cell>
        </row>
        <row r="16">
          <cell r="C16" t="str">
            <v>Wash U</v>
          </cell>
          <cell r="D16" t="str">
            <v>Wright, Nepple</v>
          </cell>
          <cell r="E16">
            <v>41045</v>
          </cell>
          <cell r="F16">
            <v>25.756578947368421</v>
          </cell>
          <cell r="G16">
            <v>2</v>
          </cell>
          <cell r="H16">
            <v>2</v>
          </cell>
          <cell r="I16">
            <v>1</v>
          </cell>
          <cell r="J16">
            <v>1</v>
          </cell>
          <cell r="K16">
            <v>0</v>
          </cell>
          <cell r="L16">
            <v>0</v>
          </cell>
          <cell r="M16">
            <v>1</v>
          </cell>
          <cell r="N16">
            <v>1</v>
          </cell>
          <cell r="O16">
            <v>10</v>
          </cell>
          <cell r="P16">
            <v>41246</v>
          </cell>
          <cell r="Q16">
            <v>19.144736842105264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0</v>
          </cell>
          <cell r="W16">
            <v>0</v>
          </cell>
          <cell r="X16">
            <v>1</v>
          </cell>
          <cell r="Y16">
            <v>1</v>
          </cell>
          <cell r="Z16">
            <v>1</v>
          </cell>
        </row>
        <row r="17">
          <cell r="C17" t="str">
            <v>Wisconsin</v>
          </cell>
          <cell r="D17" t="str">
            <v>Lyon</v>
          </cell>
          <cell r="E17">
            <v>41366</v>
          </cell>
          <cell r="F17">
            <v>15.197368421052632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0</v>
          </cell>
          <cell r="L17">
            <v>0</v>
          </cell>
          <cell r="M17">
            <v>2</v>
          </cell>
          <cell r="N17">
            <v>2</v>
          </cell>
          <cell r="O17">
            <v>23</v>
          </cell>
          <cell r="P17" t="str">
            <v>Approved 9/6/2012, waiting for DUA</v>
          </cell>
          <cell r="Q17" t="e">
            <v>#VALUE!</v>
          </cell>
          <cell r="R17">
            <v>3</v>
          </cell>
          <cell r="S17">
            <v>3</v>
          </cell>
          <cell r="T17">
            <v>3</v>
          </cell>
          <cell r="U17">
            <v>3</v>
          </cell>
          <cell r="V17">
            <v>1</v>
          </cell>
          <cell r="W17">
            <v>1</v>
          </cell>
          <cell r="X17">
            <v>2</v>
          </cell>
          <cell r="Y17">
            <v>2</v>
          </cell>
          <cell r="Z17">
            <v>2</v>
          </cell>
        </row>
        <row r="18">
          <cell r="C18" t="str">
            <v>Singapore</v>
          </cell>
          <cell r="D18" t="str">
            <v>Hui</v>
          </cell>
          <cell r="E18" t="str">
            <v>Not approved</v>
          </cell>
          <cell r="F18" t="e">
            <v>#VALUE!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/>
          <cell r="P18" t="str">
            <v>Not approved</v>
          </cell>
          <cell r="Q18" t="e">
            <v>#VALUE!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G19" t="str">
            <v>TOTAL</v>
          </cell>
          <cell r="H19">
            <v>93</v>
          </cell>
          <cell r="I19" t="str">
            <v>TOTAL</v>
          </cell>
          <cell r="J19">
            <v>81</v>
          </cell>
          <cell r="K19"/>
          <cell r="L19" t="str">
            <v>TOTAL</v>
          </cell>
          <cell r="M19">
            <v>72</v>
          </cell>
          <cell r="N19">
            <v>77</v>
          </cell>
          <cell r="R19" t="str">
            <v>TOTAL</v>
          </cell>
          <cell r="S19">
            <v>45</v>
          </cell>
          <cell r="T19" t="str">
            <v>TOTAL</v>
          </cell>
          <cell r="U19">
            <v>22</v>
          </cell>
          <cell r="V19"/>
          <cell r="W19"/>
          <cell r="X19" t="str">
            <v>TOTAL</v>
          </cell>
          <cell r="Y19">
            <v>20</v>
          </cell>
          <cell r="Z19">
            <v>20</v>
          </cell>
        </row>
        <row r="24">
          <cell r="C24"/>
          <cell r="D24"/>
        </row>
        <row r="25">
          <cell r="E25" t="str">
            <v>2 withdrawn was one patient, bilateral, switched doctors</v>
          </cell>
        </row>
        <row r="26">
          <cell r="E26" t="str">
            <v>1 withdrawn was one patient with OCD secondary to another injuy</v>
          </cell>
        </row>
        <row r="27">
          <cell r="E27" t="str">
            <v>2 withdrawn- one was not actually OCD, one was LTFU</v>
          </cell>
        </row>
        <row r="28">
          <cell r="E28" t="str">
            <v>Pateints for RCT but not registry because not yet approved. One screened patient is still thinking about participating.</v>
          </cell>
        </row>
        <row r="29">
          <cell r="E29" t="str">
            <v>Patient for RCT but not registry because not yet approved. Patient's surgery pending, so not yet randomized</v>
          </cell>
          <cell r="P29" t="str">
            <v>s</v>
          </cell>
        </row>
        <row r="31">
          <cell r="E31" t="str">
            <v>Patient randomized 12/18, did not add to registry bc not Registry approval yet</v>
          </cell>
        </row>
        <row r="32">
          <cell r="E32" t="str">
            <v>Patient randomized 12/30, did not add to registry bc Registry approval not confirmed (emailed Scott Rubenstein 1/3/14)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I27" sqref="I27"/>
    </sheetView>
  </sheetViews>
  <sheetFormatPr defaultRowHeight="15" x14ac:dyDescent="0.25"/>
  <cols>
    <col min="2" max="2" width="3" customWidth="1"/>
    <col min="3" max="3" width="19.140625" customWidth="1"/>
    <col min="4" max="4" width="27.7109375" customWidth="1"/>
    <col min="5" max="5" width="14.7109375" customWidth="1"/>
    <col min="6" max="6" width="9.5703125" customWidth="1"/>
    <col min="7" max="7" width="4.140625" customWidth="1"/>
    <col min="8" max="8" width="9.85546875" customWidth="1"/>
    <col min="9" max="9" width="33.42578125" customWidth="1"/>
    <col min="10" max="10" width="9.5703125" customWidth="1"/>
    <col min="11" max="11" width="5" customWidth="1"/>
    <col min="12" max="13" width="12.85546875" customWidth="1"/>
    <col min="14" max="14" width="48.85546875" customWidth="1"/>
  </cols>
  <sheetData>
    <row r="1" spans="2:14" ht="15.75" thickBot="1" x14ac:dyDescent="0.3"/>
    <row r="2" spans="2:14" x14ac:dyDescent="0.25">
      <c r="B2" s="1" t="s">
        <v>0</v>
      </c>
      <c r="C2" s="2"/>
      <c r="D2" s="2"/>
      <c r="E2" s="2"/>
      <c r="F2" s="2"/>
      <c r="G2" s="2"/>
      <c r="H2" s="2"/>
      <c r="I2" s="2"/>
      <c r="J2" s="3"/>
      <c r="K2" s="2"/>
      <c r="L2" s="2"/>
      <c r="M2" s="4"/>
      <c r="N2" s="5"/>
    </row>
    <row r="3" spans="2:14" x14ac:dyDescent="0.25">
      <c r="B3" s="38" t="s">
        <v>1</v>
      </c>
      <c r="C3" s="39" t="s">
        <v>2</v>
      </c>
      <c r="D3" s="39" t="s">
        <v>3</v>
      </c>
      <c r="E3" s="40" t="s">
        <v>4</v>
      </c>
      <c r="F3" s="40"/>
      <c r="G3" s="40"/>
      <c r="H3" s="40"/>
      <c r="I3" s="41" t="s">
        <v>5</v>
      </c>
      <c r="J3" s="41"/>
      <c r="K3" s="41"/>
      <c r="L3" s="41"/>
      <c r="M3" s="6"/>
      <c r="N3" s="7"/>
    </row>
    <row r="4" spans="2:14" ht="45" x14ac:dyDescent="0.25">
      <c r="B4" s="38"/>
      <c r="C4" s="39"/>
      <c r="D4" s="39"/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7</v>
      </c>
      <c r="K4" s="8" t="s">
        <v>8</v>
      </c>
      <c r="L4" s="8" t="s">
        <v>11</v>
      </c>
      <c r="M4" s="10" t="s">
        <v>12</v>
      </c>
      <c r="N4" s="11" t="s">
        <v>13</v>
      </c>
    </row>
    <row r="5" spans="2:14" x14ac:dyDescent="0.25">
      <c r="B5" s="12">
        <v>1</v>
      </c>
      <c r="C5" s="13" t="s">
        <v>14</v>
      </c>
      <c r="D5" s="13" t="s">
        <v>15</v>
      </c>
      <c r="E5" s="14">
        <f>VLOOKUP(C5,[1]Numbers!C:E,3,FALSE)</f>
        <v>41052</v>
      </c>
      <c r="F5" s="15">
        <f>VLOOKUP(C5,[1]Numbers!C:F,4,FALSE)</f>
        <v>25.526315789473685</v>
      </c>
      <c r="G5" s="16">
        <f>VLOOKUP(C5,[1]Numbers!C:M,11,FALSE)</f>
        <v>34</v>
      </c>
      <c r="H5" s="17">
        <f>VLOOKUP(C5,[1]Numbers!C:N,12,FALSE)</f>
        <v>45</v>
      </c>
      <c r="I5" s="18">
        <f>VLOOKUP(C5,[1]Numbers!C:P,14,FALSE)</f>
        <v>41163</v>
      </c>
      <c r="J5" s="15">
        <f>VLOOKUP(C5,[1]Numbers!C:Q,15,FALSE)</f>
        <v>21.875</v>
      </c>
      <c r="K5" s="16">
        <f>L8</f>
        <v>6</v>
      </c>
      <c r="L5" s="17">
        <f>VLOOKUP(C5,[1]Numbers!C:Z,24,FALSE)</f>
        <v>6</v>
      </c>
      <c r="M5" s="36" t="s">
        <v>16</v>
      </c>
      <c r="N5" s="19" t="s">
        <v>17</v>
      </c>
    </row>
    <row r="6" spans="2:14" x14ac:dyDescent="0.25">
      <c r="B6" s="12">
        <v>2</v>
      </c>
      <c r="C6" s="13" t="s">
        <v>18</v>
      </c>
      <c r="D6" s="13" t="s">
        <v>19</v>
      </c>
      <c r="E6" s="14">
        <f>VLOOKUP(C6,[1]Numbers!C:E,3,FALSE)</f>
        <v>41169</v>
      </c>
      <c r="F6" s="15">
        <f>VLOOKUP(C6,[1]Numbers!C:F,4,FALSE)</f>
        <v>21.67763157894737</v>
      </c>
      <c r="G6" s="16">
        <f>VLOOKUP(C6,[1]Numbers!C:M,11,FALSE)</f>
        <v>0</v>
      </c>
      <c r="H6" s="17">
        <f>VLOOKUP(C6,[1]Numbers!C:N,12,FALSE)</f>
        <v>0</v>
      </c>
      <c r="I6" s="18">
        <f>VLOOKUP(C6,[1]Numbers!C:P,14,FALSE)</f>
        <v>41283</v>
      </c>
      <c r="J6" s="15">
        <f>VLOOKUP(C6,[1]Numbers!C:Q,15,FALSE)</f>
        <v>17.92763157894737</v>
      </c>
      <c r="K6" s="16">
        <f>VLOOKUP(C6,[1]Numbers!C:X,22,FALSE)</f>
        <v>0</v>
      </c>
      <c r="L6" s="17">
        <f>VLOOKUP(C6,[1]Numbers!C:Z,24,FALSE)</f>
        <v>0</v>
      </c>
      <c r="M6" s="36" t="s">
        <v>16</v>
      </c>
      <c r="N6" s="19" t="s">
        <v>20</v>
      </c>
    </row>
    <row r="7" spans="2:14" x14ac:dyDescent="0.25">
      <c r="B7" s="12">
        <v>3</v>
      </c>
      <c r="C7" s="20" t="s">
        <v>21</v>
      </c>
      <c r="D7" s="20" t="s">
        <v>22</v>
      </c>
      <c r="E7" s="14">
        <f>VLOOKUP(C7,[1]Numbers!C:E,3,FALSE)</f>
        <v>41099</v>
      </c>
      <c r="F7" s="15">
        <f>VLOOKUP(C7,[1]Numbers!C:F,4,FALSE)</f>
        <v>23.980263157894736</v>
      </c>
      <c r="G7" s="16">
        <f>VLOOKUP(C7,[1]Numbers!C:M,11,FALSE)</f>
        <v>0</v>
      </c>
      <c r="H7" s="17">
        <f>VLOOKUP(C7,[1]Numbers!C:N,12,FALSE)</f>
        <v>0</v>
      </c>
      <c r="I7" s="18">
        <f>VLOOKUP(C7,[1]Numbers!C:P,14,FALSE)</f>
        <v>41151</v>
      </c>
      <c r="J7" s="15">
        <f>VLOOKUP(C7,[1]Numbers!C:Q,15,FALSE)</f>
        <v>22.269736842105264</v>
      </c>
      <c r="K7" s="16">
        <f>VLOOKUP(C7,[1]Numbers!C:X,22,FALSE)</f>
        <v>0</v>
      </c>
      <c r="L7" s="17">
        <f>VLOOKUP(C7,[1]Numbers!C:Z,24,FALSE)</f>
        <v>0</v>
      </c>
      <c r="M7" s="36" t="s">
        <v>16</v>
      </c>
      <c r="N7" s="19" t="s">
        <v>23</v>
      </c>
    </row>
    <row r="8" spans="2:14" x14ac:dyDescent="0.25">
      <c r="B8" s="12">
        <v>4</v>
      </c>
      <c r="C8" s="21" t="s">
        <v>24</v>
      </c>
      <c r="D8" s="13" t="s">
        <v>52</v>
      </c>
      <c r="E8" s="14">
        <f>VLOOKUP(C8,[1]Numbers!C:E,3,FALSE)</f>
        <v>41225</v>
      </c>
      <c r="F8" s="15">
        <f>VLOOKUP(C8,[1]Numbers!C:F,4,FALSE)</f>
        <v>19.835526315789476</v>
      </c>
      <c r="G8" s="16">
        <f>VLOOKUP(C8,[1]Numbers!C:M,11,FALSE)</f>
        <v>8</v>
      </c>
      <c r="H8" s="17">
        <f>VLOOKUP(C8,[1]Numbers!C:N,12,FALSE)</f>
        <v>8</v>
      </c>
      <c r="I8" s="18">
        <f>VLOOKUP(C8,[1]Numbers!C:P,14,FALSE)</f>
        <v>41142</v>
      </c>
      <c r="J8" s="15">
        <f>VLOOKUP(C8,[1]Numbers!C:Q,15,FALSE)</f>
        <v>22.565789473684212</v>
      </c>
      <c r="K8" s="16">
        <f>VLOOKUP(C8,[1]Numbers!C:X,22,FALSE)</f>
        <v>6</v>
      </c>
      <c r="L8" s="17">
        <f>VLOOKUP(C8,[1]Numbers!C:Z,24,FALSE)</f>
        <v>6</v>
      </c>
      <c r="M8" s="37" t="s">
        <v>16</v>
      </c>
      <c r="N8" s="35" t="s">
        <v>16</v>
      </c>
    </row>
    <row r="9" spans="2:14" x14ac:dyDescent="0.25">
      <c r="B9" s="12">
        <v>5</v>
      </c>
      <c r="C9" s="13" t="s">
        <v>26</v>
      </c>
      <c r="D9" s="13" t="s">
        <v>27</v>
      </c>
      <c r="E9" s="22" t="str">
        <f>VLOOKUP(C9,[1]Numbers!C:E,3,FALSE)</f>
        <v>Not approved</v>
      </c>
      <c r="F9" s="33" t="s">
        <v>16</v>
      </c>
      <c r="G9" s="23">
        <f>VLOOKUP(C9,[1]Numbers!C:M,11,FALSE)</f>
        <v>0</v>
      </c>
      <c r="H9" s="17">
        <f>VLOOKUP(C9,[1]Numbers!C:N,12,FALSE)</f>
        <v>0</v>
      </c>
      <c r="I9" s="18">
        <f>VLOOKUP(C9,[1]Numbers!C:P,14,FALSE)</f>
        <v>41324</v>
      </c>
      <c r="J9" s="15">
        <f>VLOOKUP(C9,[1]Numbers!C:Q,15,FALSE)</f>
        <v>16.578947368421055</v>
      </c>
      <c r="K9" s="16">
        <f>VLOOKUP(C9,[1]Numbers!C:X,22,FALSE)</f>
        <v>0</v>
      </c>
      <c r="L9" s="17">
        <f>VLOOKUP(C9,[1]Numbers!C:Z,24,FALSE)</f>
        <v>0</v>
      </c>
      <c r="M9" s="36" t="s">
        <v>16</v>
      </c>
      <c r="N9" s="19" t="s">
        <v>28</v>
      </c>
    </row>
    <row r="10" spans="2:14" x14ac:dyDescent="0.25">
      <c r="B10" s="12">
        <v>6</v>
      </c>
      <c r="C10" s="13" t="s">
        <v>29</v>
      </c>
      <c r="D10" s="13" t="s">
        <v>30</v>
      </c>
      <c r="E10" s="14">
        <f>VLOOKUP(C10,[1]Numbers!C:E,3,FALSE)</f>
        <v>41170</v>
      </c>
      <c r="F10" s="15">
        <f>VLOOKUP(C10,[1]Numbers!C:F,4,FALSE)</f>
        <v>21.644736842105264</v>
      </c>
      <c r="G10" s="16">
        <f>VLOOKUP(C10,[1]Numbers!C:M,11,FALSE)</f>
        <v>12</v>
      </c>
      <c r="H10" s="17">
        <f>VLOOKUP(C10,[1]Numbers!C:N,12,FALSE)</f>
        <v>12</v>
      </c>
      <c r="I10" s="18">
        <f>VLOOKUP(C10,[1]Numbers!C:P,14,FALSE)</f>
        <v>41092</v>
      </c>
      <c r="J10" s="15">
        <f>VLOOKUP(C10,[1]Numbers!C:Q,15,FALSE)</f>
        <v>24.210526315789476</v>
      </c>
      <c r="K10" s="16">
        <f>VLOOKUP(C10,[1]Numbers!C:X,22,FALSE)</f>
        <v>1</v>
      </c>
      <c r="L10" s="17">
        <f>VLOOKUP(C10,[1]Numbers!C:Z,24,FALSE)</f>
        <v>1</v>
      </c>
      <c r="M10" s="36" t="s">
        <v>16</v>
      </c>
      <c r="N10" s="35" t="s">
        <v>16</v>
      </c>
    </row>
    <row r="11" spans="2:14" x14ac:dyDescent="0.25">
      <c r="B11" s="12">
        <v>7</v>
      </c>
      <c r="C11" s="13" t="s">
        <v>31</v>
      </c>
      <c r="D11" s="13" t="s">
        <v>32</v>
      </c>
      <c r="E11" s="14">
        <v>41222</v>
      </c>
      <c r="F11" s="15">
        <f>VLOOKUP(C11,[1]Numbers!C:F,4,FALSE)</f>
        <v>19.934210526315791</v>
      </c>
      <c r="G11" s="16">
        <f>VLOOKUP(C11,[1]Numbers!C:M,11,FALSE)</f>
        <v>0</v>
      </c>
      <c r="H11" s="17">
        <f>VLOOKUP(C11,[1]Numbers!C:N,12,FALSE)</f>
        <v>0</v>
      </c>
      <c r="I11" s="18">
        <f>VLOOKUP(C11,[1]Numbers!C:P,14,FALSE)</f>
        <v>41222</v>
      </c>
      <c r="J11" s="15">
        <f>VLOOKUP(C11,[1]Numbers!C:Q,15,FALSE)</f>
        <v>19.934210526315791</v>
      </c>
      <c r="K11" s="16">
        <f>VLOOKUP(C11,[1]Numbers!C:X,22,FALSE)</f>
        <v>0</v>
      </c>
      <c r="L11" s="17">
        <f>VLOOKUP(C11,[1]Numbers!C:Z,24,FALSE)</f>
        <v>0</v>
      </c>
      <c r="M11" s="36" t="s">
        <v>16</v>
      </c>
      <c r="N11" s="19" t="s">
        <v>33</v>
      </c>
    </row>
    <row r="12" spans="2:14" x14ac:dyDescent="0.25">
      <c r="B12" s="12">
        <v>8</v>
      </c>
      <c r="C12" s="13" t="s">
        <v>34</v>
      </c>
      <c r="D12" s="13" t="s">
        <v>35</v>
      </c>
      <c r="E12" s="14">
        <f>VLOOKUP(C12,[1]Numbers!C:E,3,FALSE)</f>
        <v>41172</v>
      </c>
      <c r="F12" s="15">
        <f>VLOOKUP(C12,[1]Numbers!C:F,4,FALSE)</f>
        <v>21.578947368421055</v>
      </c>
      <c r="G12" s="16">
        <f>VLOOKUP(C12,[1]Numbers!C:M,11,FALSE)</f>
        <v>8</v>
      </c>
      <c r="H12" s="17">
        <f>VLOOKUP(C12,[1]Numbers!C:N,12,FALSE)</f>
        <v>8</v>
      </c>
      <c r="I12" s="18">
        <f>VLOOKUP(C12,[1]Numbers!C:P,14,FALSE)</f>
        <v>41101</v>
      </c>
      <c r="J12" s="15">
        <f>VLOOKUP(C12,[1]Numbers!C:Q,15,FALSE)</f>
        <v>23.914473684210527</v>
      </c>
      <c r="K12" s="16">
        <f>VLOOKUP(C12,[1]Numbers!C:X,22,FALSE)</f>
        <v>1</v>
      </c>
      <c r="L12" s="17">
        <f>VLOOKUP(C12,[1]Numbers!C:Z,24,FALSE)</f>
        <v>1</v>
      </c>
      <c r="M12" s="36" t="s">
        <v>16</v>
      </c>
      <c r="N12" s="35" t="s">
        <v>16</v>
      </c>
    </row>
    <row r="13" spans="2:14" x14ac:dyDescent="0.25">
      <c r="B13" s="12">
        <v>9</v>
      </c>
      <c r="C13" s="20" t="s">
        <v>36</v>
      </c>
      <c r="D13" s="20" t="s">
        <v>37</v>
      </c>
      <c r="E13" s="14">
        <f>VLOOKUP(C13,[1]Numbers!C:E,3,FALSE)</f>
        <v>41285</v>
      </c>
      <c r="F13" s="15">
        <f>VLOOKUP(C13,[1]Numbers!C:F,4,FALSE)</f>
        <v>17.861842105263158</v>
      </c>
      <c r="G13" s="16">
        <f>VLOOKUP(C13,[1]Numbers!C:M,11,FALSE)</f>
        <v>7</v>
      </c>
      <c r="H13" s="17">
        <f>VLOOKUP(C13,[1]Numbers!C:N,12,FALSE)</f>
        <v>1</v>
      </c>
      <c r="I13" s="18">
        <f>VLOOKUP(C13,[1]Numbers!C:P,14,FALSE)</f>
        <v>41337</v>
      </c>
      <c r="J13" s="15">
        <f>VLOOKUP(C13,[1]Numbers!C:Q,15,FALSE)</f>
        <v>16.151315789473685</v>
      </c>
      <c r="K13" s="16">
        <f>VLOOKUP(C13,[1]Numbers!C:X,22,FALSE)</f>
        <v>1</v>
      </c>
      <c r="L13" s="17">
        <f>VLOOKUP(C13,[1]Numbers!C:Z,24,FALSE)</f>
        <v>1</v>
      </c>
      <c r="M13" s="36" t="s">
        <v>16</v>
      </c>
      <c r="N13" s="35" t="s">
        <v>16</v>
      </c>
    </row>
    <row r="14" spans="2:14" x14ac:dyDescent="0.25">
      <c r="B14" s="12">
        <v>10</v>
      </c>
      <c r="C14" s="13" t="s">
        <v>38</v>
      </c>
      <c r="D14" s="13" t="s">
        <v>39</v>
      </c>
      <c r="E14" s="23" t="s">
        <v>40</v>
      </c>
      <c r="F14" s="33" t="s">
        <v>16</v>
      </c>
      <c r="G14" s="23">
        <f>VLOOKUP(C14,[1]Numbers!C:M,11,FALSE)</f>
        <v>0</v>
      </c>
      <c r="H14" s="17">
        <f>VLOOKUP(C14,[1]Numbers!C:N,12,FALSE)</f>
        <v>0</v>
      </c>
      <c r="I14" s="24" t="str">
        <f>VLOOKUP(C14,[1]Numbers!C:P,14,FALSE)</f>
        <v>Not approved</v>
      </c>
      <c r="J14" s="33" t="s">
        <v>16</v>
      </c>
      <c r="K14" s="23">
        <f>VLOOKUP(C14,[1]Numbers!C:X,22,FALSE)</f>
        <v>0</v>
      </c>
      <c r="L14" s="17">
        <f>VLOOKUP(C14,[1]Numbers!C:Z,24,FALSE)</f>
        <v>0</v>
      </c>
      <c r="M14" s="36" t="s">
        <v>16</v>
      </c>
      <c r="N14" s="19" t="s">
        <v>41</v>
      </c>
    </row>
    <row r="15" spans="2:14" x14ac:dyDescent="0.25">
      <c r="B15" s="12">
        <v>11</v>
      </c>
      <c r="C15" s="13" t="s">
        <v>42</v>
      </c>
      <c r="D15" s="13" t="s">
        <v>43</v>
      </c>
      <c r="E15" s="23" t="s">
        <v>40</v>
      </c>
      <c r="F15" s="33" t="s">
        <v>16</v>
      </c>
      <c r="G15" s="23">
        <f>VLOOKUP(C15,[1]Numbers!C:M,11,FALSE)</f>
        <v>0</v>
      </c>
      <c r="H15" s="17">
        <f>VLOOKUP(C15,[1]Numbers!C:N,12,FALSE)</f>
        <v>0</v>
      </c>
      <c r="I15" s="25">
        <f>VLOOKUP(C15,[1]Numbers!C:P,14,FALSE)</f>
        <v>41394</v>
      </c>
      <c r="J15" s="34" t="s">
        <v>16</v>
      </c>
      <c r="K15" s="16">
        <f>VLOOKUP(C15,[1]Numbers!C:X,22,FALSE)</f>
        <v>2</v>
      </c>
      <c r="L15" s="17">
        <f>VLOOKUP(C15,[1]Numbers!C:Z,24,FALSE)</f>
        <v>2</v>
      </c>
      <c r="M15" s="36" t="s">
        <v>16</v>
      </c>
      <c r="N15" s="35" t="s">
        <v>16</v>
      </c>
    </row>
    <row r="16" spans="2:14" x14ac:dyDescent="0.25">
      <c r="B16" s="12">
        <v>12</v>
      </c>
      <c r="C16" s="20" t="s">
        <v>44</v>
      </c>
      <c r="D16" s="20" t="s">
        <v>45</v>
      </c>
      <c r="E16" s="14">
        <v>41045</v>
      </c>
      <c r="F16" s="15">
        <f>VLOOKUP(C16,[1]Numbers!C:F,4,FALSE)</f>
        <v>25.756578947368421</v>
      </c>
      <c r="G16" s="16">
        <f>VLOOKUP(C16,[1]Numbers!C:M,11,FALSE)</f>
        <v>1</v>
      </c>
      <c r="H16" s="17">
        <f>VLOOKUP(C16,[1]Numbers!C:N,12,FALSE)</f>
        <v>1</v>
      </c>
      <c r="I16" s="18">
        <f>VLOOKUP(C16,[1]Numbers!C:P,14,FALSE)</f>
        <v>41246</v>
      </c>
      <c r="J16" s="15">
        <f>VLOOKUP(C16,[1]Numbers!C:Q,15,FALSE)</f>
        <v>19.144736842105264</v>
      </c>
      <c r="K16" s="16">
        <f>VLOOKUP(C16,[1]Numbers!C:X,22,FALSE)</f>
        <v>1</v>
      </c>
      <c r="L16" s="17">
        <f>VLOOKUP(C16,[1]Numbers!C:Z,24,FALSE)</f>
        <v>1</v>
      </c>
      <c r="M16" s="36" t="s">
        <v>16</v>
      </c>
      <c r="N16" s="35" t="s">
        <v>16</v>
      </c>
    </row>
    <row r="17" spans="2:14" ht="15.75" x14ac:dyDescent="0.25">
      <c r="B17" s="12">
        <v>13</v>
      </c>
      <c r="C17" s="13" t="s">
        <v>46</v>
      </c>
      <c r="D17" s="13" t="s">
        <v>47</v>
      </c>
      <c r="E17" s="14">
        <v>41366</v>
      </c>
      <c r="F17" s="15">
        <f>VLOOKUP(C17,[1]Numbers!C:F,4,FALSE)</f>
        <v>15.197368421052632</v>
      </c>
      <c r="G17" s="16">
        <f>VLOOKUP(C17,[1]Numbers!C:M,11,FALSE)</f>
        <v>2</v>
      </c>
      <c r="H17" s="17">
        <f>VLOOKUP(C17,[1]Numbers!C:N,12,FALSE)</f>
        <v>2</v>
      </c>
      <c r="I17" s="25" t="str">
        <f>VLOOKUP(C17,[1]Numbers!C:P,14,FALSE)</f>
        <v>Approved 9/6/2012, waiting for DUA</v>
      </c>
      <c r="J17" s="34" t="s">
        <v>16</v>
      </c>
      <c r="K17" s="16">
        <f>VLOOKUP(C17,[1]Numbers!C:X,22,FALSE)</f>
        <v>2</v>
      </c>
      <c r="L17" s="17">
        <f>VLOOKUP(C17,[1]Numbers!C:Z,24,FALSE)</f>
        <v>2</v>
      </c>
      <c r="M17" s="42" t="s">
        <v>25</v>
      </c>
      <c r="N17" s="35" t="s">
        <v>16</v>
      </c>
    </row>
    <row r="18" spans="2:14" x14ac:dyDescent="0.25">
      <c r="B18" s="12">
        <v>14</v>
      </c>
      <c r="C18" s="13" t="s">
        <v>48</v>
      </c>
      <c r="D18" s="13" t="s">
        <v>49</v>
      </c>
      <c r="E18" s="23" t="s">
        <v>40</v>
      </c>
      <c r="F18" s="33" t="s">
        <v>16</v>
      </c>
      <c r="G18" s="23">
        <f>VLOOKUP(C18,[1]Numbers!C:M,11,FALSE)</f>
        <v>0</v>
      </c>
      <c r="H18" s="17">
        <f>VLOOKUP(C18,[1]Numbers!C:N,12,FALSE)</f>
        <v>0</v>
      </c>
      <c r="I18" s="24" t="str">
        <f>VLOOKUP(C18,[1]Numbers!C:P,14,FALSE)</f>
        <v>Not approved</v>
      </c>
      <c r="J18" s="33" t="s">
        <v>16</v>
      </c>
      <c r="K18" s="23">
        <f>VLOOKUP(C18,[1]Numbers!C:X,22,FALSE)</f>
        <v>0</v>
      </c>
      <c r="L18" s="17">
        <f>VLOOKUP(C18,[1]Numbers!C:Z,24,FALSE)</f>
        <v>0</v>
      </c>
      <c r="M18" s="36" t="s">
        <v>16</v>
      </c>
      <c r="N18" s="19" t="s">
        <v>50</v>
      </c>
    </row>
    <row r="19" spans="2:14" ht="15.75" thickBot="1" x14ac:dyDescent="0.3">
      <c r="B19" s="26"/>
      <c r="C19" s="27" t="s">
        <v>51</v>
      </c>
      <c r="D19" s="27"/>
      <c r="E19" s="28"/>
      <c r="F19" s="29"/>
      <c r="G19" s="30">
        <f t="shared" ref="G19:K19" si="0">SUM(G5:G18)</f>
        <v>72</v>
      </c>
      <c r="H19" s="30">
        <f t="shared" si="0"/>
        <v>77</v>
      </c>
      <c r="I19" s="30"/>
      <c r="J19" s="30"/>
      <c r="K19" s="30">
        <f t="shared" si="0"/>
        <v>20</v>
      </c>
      <c r="L19" s="30">
        <f>SUM(L5:L18)</f>
        <v>20</v>
      </c>
      <c r="M19" s="31"/>
      <c r="N19" s="32"/>
    </row>
  </sheetData>
  <mergeCells count="5">
    <mergeCell ref="B3:B4"/>
    <mergeCell ref="C3:C4"/>
    <mergeCell ref="D3:D4"/>
    <mergeCell ref="E3:H3"/>
    <mergeCell ref="I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2014-07-08T15:38:19Z</dcterms:modified>
</cp:coreProperties>
</file>